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ENHlfx\SRE_Div\Solar\Community Solar\Cons. &amp; Comms &amp; Marketing\"/>
    </mc:Choice>
  </mc:AlternateContent>
  <bookViews>
    <workbookView xWindow="0" yWindow="0" windowWidth="28800" windowHeight="12435" tabRatio="500"/>
  </bookViews>
  <sheets>
    <sheet name=" Solar Bid Price " sheetId="3" r:id="rId1"/>
  </sheets>
  <definedNames>
    <definedName name="Capacity">' Solar Bid Price '!$D$8</definedName>
    <definedName name="Capital">' Solar Bid Price '!$H$14</definedName>
    <definedName name="Cost">' Solar Bid Price '!$C$8</definedName>
    <definedName name="Debt">' Solar Bid Price '!$C$11</definedName>
    <definedName name="Debt_Interest">' Solar Bid Price '!$C$12</definedName>
    <definedName name="Debt_Service">' Solar Bid Price '!$J$11</definedName>
    <definedName name="Debt_Term">' Solar Bid Price '!$C$13</definedName>
    <definedName name="Degradation">' Solar Bid Price '!$H$8</definedName>
    <definedName name="Energy">' Solar Bid Price '!$C$7</definedName>
    <definedName name="Grants">' Solar Bid Price '!$C$10</definedName>
    <definedName name="Inflation">' Solar Bid Price '!$H$9</definedName>
    <definedName name="Maintenance">' Solar Bid Price '!$C$9</definedName>
    <definedName name="Price">' Solar Bid Price '!$C$14</definedName>
    <definedName name="StartDate">' Solar Bid Price '!$H$10</definedName>
  </definedNames>
  <calcPr calcId="171027"/>
</workbook>
</file>

<file path=xl/calcChain.xml><?xml version="1.0" encoding="utf-8"?>
<calcChain xmlns="http://schemas.openxmlformats.org/spreadsheetml/2006/main">
  <c r="G19" i="3" l="1"/>
  <c r="H14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19" i="3"/>
  <c r="E20" i="3" l="1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19" i="3"/>
  <c r="F30" i="3"/>
  <c r="F31" i="3"/>
  <c r="F32" i="3"/>
  <c r="F33" i="3"/>
  <c r="F34" i="3"/>
  <c r="F35" i="3"/>
  <c r="F36" i="3"/>
  <c r="F37" i="3"/>
  <c r="F38" i="3"/>
  <c r="F39" i="3"/>
  <c r="J11" i="3"/>
  <c r="F20" i="3" s="1"/>
  <c r="C19" i="3"/>
  <c r="D19" i="3" s="1"/>
  <c r="F26" i="3" l="1"/>
  <c r="F29" i="3"/>
  <c r="F21" i="3"/>
  <c r="C20" i="3"/>
  <c r="F27" i="3"/>
  <c r="F23" i="3"/>
  <c r="F22" i="3"/>
  <c r="F19" i="3"/>
  <c r="F25" i="3"/>
  <c r="F28" i="3"/>
  <c r="F24" i="3"/>
  <c r="H19" i="3" l="1"/>
  <c r="D20" i="3"/>
  <c r="G20" i="3" s="1"/>
  <c r="C21" i="3"/>
  <c r="H20" i="3" l="1"/>
  <c r="D21" i="3"/>
  <c r="G21" i="3" s="1"/>
  <c r="C22" i="3"/>
  <c r="H21" i="3" l="1"/>
  <c r="C23" i="3"/>
  <c r="D22" i="3"/>
  <c r="G22" i="3" s="1"/>
  <c r="H22" i="3" l="1"/>
  <c r="C24" i="3"/>
  <c r="D23" i="3"/>
  <c r="G23" i="3" s="1"/>
  <c r="H23" i="3" l="1"/>
  <c r="C25" i="3"/>
  <c r="D24" i="3"/>
  <c r="G24" i="3" s="1"/>
  <c r="H24" i="3" l="1"/>
  <c r="C26" i="3"/>
  <c r="D25" i="3"/>
  <c r="G25" i="3" s="1"/>
  <c r="H25" i="3" l="1"/>
  <c r="C27" i="3"/>
  <c r="D26" i="3"/>
  <c r="G26" i="3" s="1"/>
  <c r="H26" i="3" l="1"/>
  <c r="C28" i="3"/>
  <c r="D27" i="3"/>
  <c r="G27" i="3" s="1"/>
  <c r="H27" i="3" l="1"/>
  <c r="C29" i="3"/>
  <c r="D28" i="3"/>
  <c r="G28" i="3" s="1"/>
  <c r="H28" i="3" l="1"/>
  <c r="C30" i="3"/>
  <c r="D29" i="3"/>
  <c r="G29" i="3" s="1"/>
  <c r="H29" i="3" l="1"/>
  <c r="C31" i="3"/>
  <c r="D30" i="3"/>
  <c r="G30" i="3" s="1"/>
  <c r="H30" i="3" l="1"/>
  <c r="C32" i="3"/>
  <c r="D31" i="3"/>
  <c r="G31" i="3" s="1"/>
  <c r="H31" i="3" l="1"/>
  <c r="C33" i="3"/>
  <c r="D32" i="3"/>
  <c r="G32" i="3" s="1"/>
  <c r="H32" i="3" l="1"/>
  <c r="C34" i="3"/>
  <c r="D33" i="3"/>
  <c r="G33" i="3" s="1"/>
  <c r="H33" i="3" l="1"/>
  <c r="C35" i="3"/>
  <c r="D34" i="3"/>
  <c r="G34" i="3" s="1"/>
  <c r="H34" i="3" l="1"/>
  <c r="C36" i="3"/>
  <c r="D35" i="3"/>
  <c r="G35" i="3" s="1"/>
  <c r="H35" i="3" l="1"/>
  <c r="C37" i="3"/>
  <c r="D36" i="3"/>
  <c r="G36" i="3" s="1"/>
  <c r="H36" i="3" l="1"/>
  <c r="C38" i="3"/>
  <c r="D37" i="3"/>
  <c r="G37" i="3" s="1"/>
  <c r="H37" i="3" s="1"/>
  <c r="C39" i="3" l="1"/>
  <c r="D38" i="3"/>
  <c r="G38" i="3" s="1"/>
  <c r="H38" i="3" s="1"/>
  <c r="D39" i="3" l="1"/>
  <c r="G39" i="3" s="1"/>
  <c r="H15" i="3" l="1"/>
  <c r="H16" i="3"/>
  <c r="H39" i="3"/>
</calcChain>
</file>

<file path=xl/sharedStrings.xml><?xml version="1.0" encoding="utf-8"?>
<sst xmlns="http://schemas.openxmlformats.org/spreadsheetml/2006/main" count="28" uniqueCount="27">
  <si>
    <t>kWh</t>
  </si>
  <si>
    <t>Years</t>
  </si>
  <si>
    <t>Calendar Year</t>
  </si>
  <si>
    <t>Project Year</t>
  </si>
  <si>
    <t>Panel Degradation</t>
  </si>
  <si>
    <t>Revenue</t>
  </si>
  <si>
    <t>Inflation Rate</t>
  </si>
  <si>
    <t>Debt Service</t>
  </si>
  <si>
    <t>Cumulative</t>
  </si>
  <si>
    <t>Total Cost</t>
  </si>
  <si>
    <t>[15] Interest Rate</t>
  </si>
  <si>
    <t>[16] Term of debt</t>
  </si>
  <si>
    <t>[14] Total debt</t>
  </si>
  <si>
    <t>[17] Bid Price</t>
  </si>
  <si>
    <t>c/kWh</t>
  </si>
  <si>
    <t>Commercial Operation</t>
  </si>
  <si>
    <t>[5] Annual Operating</t>
  </si>
  <si>
    <t>Sales Volume [kWh]</t>
  </si>
  <si>
    <t>Operating Cost</t>
  </si>
  <si>
    <t>Net Cashflow</t>
  </si>
  <si>
    <t>Net Present Value</t>
  </si>
  <si>
    <t>Solar Electricity for Community Buildings Pilot Program</t>
  </si>
  <si>
    <t>Bid Price Estimating Tool</t>
  </si>
  <si>
    <t>Internal Rate of Return</t>
  </si>
  <si>
    <t>[13] Total grants</t>
  </si>
  <si>
    <t>Capital Obligation</t>
  </si>
  <si>
    <t xml:space="preserve">[4] Annual Energy produced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</si>
</sst>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5" formatCode="0.0%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8" tint="-0.24994659260841701"/>
      <name val="Roboto"/>
    </font>
    <font>
      <sz val="12"/>
      <color theme="8" tint="-0.24994659260841701"/>
      <name val="Roboto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44" fontId="2" fillId="0" borderId="0" applyFont="0" applyFill="0" applyBorder="0" applyAlignment="0" applyProtection="0"/>
    <xf numFmtId="44" fontId="1" fillId="4" borderId="0"/>
  </cellStyleXfs>
  <cellXfs count="19">
    <xf numFmtId="0" fontId="0" fillId="0" borderId="0" xfId="0"/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44" fontId="0" fillId="0" borderId="0" xfId="4" applyFont="1"/>
    <xf numFmtId="9" fontId="0" fillId="0" borderId="0" xfId="1" applyFont="1"/>
    <xf numFmtId="10" fontId="0" fillId="0" borderId="0" xfId="1" applyNumberFormat="1" applyFont="1"/>
    <xf numFmtId="44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0" fillId="0" borderId="0" xfId="0" applyNumberFormat="1"/>
    <xf numFmtId="44" fontId="1" fillId="4" borderId="0" xfId="5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Bad 2" xfId="3"/>
    <cellStyle name="Currency" xfId="4" builtinId="4"/>
    <cellStyle name="Good 2" xfId="2"/>
    <cellStyle name="Normal" xfId="0" builtinId="0"/>
    <cellStyle name="Percent" xfId="1" builtinId="5"/>
    <cellStyle name="SolarIn" xfId="5"/>
  </cellStyles>
  <dxfs count="0"/>
  <tableStyles count="0" defaultTableStyle="TableStyleMedium9" defaultPivotStyle="PivotStyleMedium4"/>
  <colors>
    <mruColors>
      <color rgb="FFFED07E"/>
      <color rgb="FF9BE791"/>
      <color rgb="FFFF9933"/>
      <color rgb="FF41D1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76200</xdr:rowOff>
    </xdr:from>
    <xdr:to>
      <xdr:col>7</xdr:col>
      <xdr:colOff>1104900</xdr:colOff>
      <xdr:row>5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08EA03A-E279-47B6-AB3E-A156C0ABD530}"/>
            </a:ext>
          </a:extLst>
        </xdr:cNvPr>
        <xdr:cNvSpPr txBox="1"/>
      </xdr:nvSpPr>
      <xdr:spPr>
        <a:xfrm>
          <a:off x="95250" y="514350"/>
          <a:ext cx="742950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100"/>
            <a:t>This</a:t>
          </a:r>
          <a:r>
            <a:rPr lang="en-US" sz="1100" baseline="0"/>
            <a:t> excel spreadsheet is provided as a tool to assist proponents in estimating the bid price when submitting an application to the program.  The calculations contained here are not a substitute for sound financial advice from a professional and should not be interpreted as a definitive statement on what price any organization should apply with.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I12" sqref="I12"/>
    </sheetView>
  </sheetViews>
  <sheetFormatPr defaultRowHeight="15.75" x14ac:dyDescent="0.25"/>
  <cols>
    <col min="1" max="1" width="12.375" customWidth="1"/>
    <col min="2" max="2" width="13.875" customWidth="1"/>
    <col min="3" max="3" width="13.125" customWidth="1"/>
    <col min="4" max="4" width="12.375" style="1" customWidth="1"/>
    <col min="5" max="5" width="12.25" customWidth="1"/>
    <col min="6" max="6" width="12.5" style="1" customWidth="1"/>
    <col min="7" max="7" width="14.875" customWidth="1"/>
    <col min="8" max="8" width="15.75" customWidth="1"/>
    <col min="9" max="9" width="12.125" bestFit="1" customWidth="1"/>
    <col min="10" max="10" width="11.375" bestFit="1" customWidth="1"/>
    <col min="11" max="11" width="11.5" bestFit="1" customWidth="1"/>
    <col min="12" max="12" width="11.5" style="1" customWidth="1"/>
    <col min="17" max="17" width="12.125" customWidth="1"/>
  </cols>
  <sheetData>
    <row r="1" spans="1:14" ht="17.25" x14ac:dyDescent="0.3">
      <c r="A1" s="17" t="s">
        <v>21</v>
      </c>
      <c r="B1" s="17"/>
      <c r="C1" s="17"/>
      <c r="D1" s="17"/>
      <c r="E1" s="17"/>
      <c r="F1" s="17"/>
      <c r="G1" s="17"/>
      <c r="H1" s="17"/>
    </row>
    <row r="2" spans="1:14" s="1" customFormat="1" ht="17.25" x14ac:dyDescent="0.3">
      <c r="A2" s="18" t="s">
        <v>22</v>
      </c>
      <c r="B2" s="18"/>
      <c r="C2" s="18"/>
      <c r="D2" s="18"/>
      <c r="E2" s="18"/>
      <c r="F2" s="18"/>
      <c r="G2" s="18"/>
      <c r="H2" s="18"/>
    </row>
    <row r="3" spans="1:14" s="1" customFormat="1" x14ac:dyDescent="0.25">
      <c r="A3" s="3"/>
      <c r="B3" s="3"/>
      <c r="C3" s="3"/>
      <c r="D3" s="3"/>
      <c r="E3" s="3"/>
      <c r="F3" s="3"/>
      <c r="G3" s="3"/>
      <c r="H3" s="3"/>
    </row>
    <row r="4" spans="1:14" s="1" customFormat="1" x14ac:dyDescent="0.25">
      <c r="A4" s="3"/>
      <c r="B4" s="3"/>
      <c r="C4" s="3"/>
      <c r="D4" s="3"/>
      <c r="E4" s="3"/>
      <c r="F4" s="3"/>
      <c r="G4" s="3"/>
      <c r="H4" s="3"/>
    </row>
    <row r="5" spans="1:14" s="1" customFormat="1" x14ac:dyDescent="0.25">
      <c r="A5" s="3"/>
      <c r="B5" s="3"/>
      <c r="C5" s="3"/>
      <c r="D5" s="3"/>
      <c r="E5" s="3"/>
      <c r="F5" s="3"/>
      <c r="G5" s="3"/>
      <c r="H5" s="3"/>
    </row>
    <row r="6" spans="1:14" s="1" customFormat="1" x14ac:dyDescent="0.25">
      <c r="A6" s="3"/>
      <c r="B6" s="3"/>
      <c r="C6" s="3"/>
      <c r="D6" s="3"/>
      <c r="E6" s="3"/>
      <c r="F6" s="3"/>
      <c r="G6" s="3"/>
      <c r="H6" s="3"/>
    </row>
    <row r="7" spans="1:14" x14ac:dyDescent="0.25">
      <c r="A7" t="s">
        <v>26</v>
      </c>
      <c r="C7" s="15">
        <v>62500</v>
      </c>
      <c r="D7" s="8" t="s">
        <v>0</v>
      </c>
      <c r="E7" s="16"/>
      <c r="F7" s="16"/>
      <c r="G7" s="1"/>
      <c r="H7" s="1"/>
      <c r="I7" s="1"/>
      <c r="J7" s="1"/>
      <c r="K7" s="16"/>
      <c r="L7" s="16"/>
      <c r="M7" s="16"/>
      <c r="N7" s="16"/>
    </row>
    <row r="8" spans="1:14" x14ac:dyDescent="0.25">
      <c r="A8" t="s">
        <v>9</v>
      </c>
      <c r="C8" s="4">
        <v>125000</v>
      </c>
      <c r="D8"/>
      <c r="G8" s="9" t="s">
        <v>4</v>
      </c>
      <c r="H8" s="6">
        <v>5.0000000000000001E-3</v>
      </c>
    </row>
    <row r="9" spans="1:14" x14ac:dyDescent="0.25">
      <c r="A9" t="s">
        <v>16</v>
      </c>
      <c r="C9" s="15">
        <v>500</v>
      </c>
      <c r="D9"/>
      <c r="G9" s="9" t="s">
        <v>6</v>
      </c>
      <c r="H9" s="5">
        <v>0.02</v>
      </c>
      <c r="J9" t="s">
        <v>7</v>
      </c>
    </row>
    <row r="10" spans="1:14" s="1" customFormat="1" x14ac:dyDescent="0.25">
      <c r="A10" s="1" t="s">
        <v>24</v>
      </c>
      <c r="C10" s="15">
        <v>1000</v>
      </c>
      <c r="G10" s="9" t="s">
        <v>15</v>
      </c>
      <c r="H10" s="1">
        <v>2018</v>
      </c>
    </row>
    <row r="11" spans="1:14" s="1" customFormat="1" x14ac:dyDescent="0.25">
      <c r="A11" s="1" t="s">
        <v>12</v>
      </c>
      <c r="C11" s="15">
        <v>100000</v>
      </c>
      <c r="J11" s="2">
        <f>PMT(Debt_Interest,Debt_Term,Debt)</f>
        <v>-12950.457496545667</v>
      </c>
    </row>
    <row r="12" spans="1:14" s="1" customFormat="1" x14ac:dyDescent="0.25">
      <c r="A12" s="1" t="s">
        <v>10</v>
      </c>
      <c r="C12" s="15">
        <v>0.05</v>
      </c>
    </row>
    <row r="13" spans="1:14" s="1" customFormat="1" x14ac:dyDescent="0.25">
      <c r="A13" s="1" t="s">
        <v>11</v>
      </c>
      <c r="C13" s="15">
        <v>10</v>
      </c>
      <c r="D13" s="1" t="s">
        <v>1</v>
      </c>
    </row>
    <row r="14" spans="1:14" s="1" customFormat="1" x14ac:dyDescent="0.25">
      <c r="A14" s="1" t="s">
        <v>13</v>
      </c>
      <c r="C14" s="15">
        <v>22</v>
      </c>
      <c r="D14" s="1" t="s">
        <v>14</v>
      </c>
      <c r="G14" s="1" t="s">
        <v>25</v>
      </c>
      <c r="H14" s="1">
        <f>Cost-Grants-Debt</f>
        <v>24000</v>
      </c>
    </row>
    <row r="15" spans="1:14" x14ac:dyDescent="0.25">
      <c r="G15" s="1" t="s">
        <v>20</v>
      </c>
      <c r="H15" s="2">
        <f>NPV(Debt_Interest-Inflation,G19:G39)</f>
        <v>51942.416168072625</v>
      </c>
    </row>
    <row r="16" spans="1:14" x14ac:dyDescent="0.25">
      <c r="G16" t="s">
        <v>23</v>
      </c>
      <c r="H16" s="14">
        <f>IRR(G19:G39,9)</f>
        <v>0.115218114587051</v>
      </c>
    </row>
    <row r="18" spans="1:8" ht="31.5" customHeight="1" x14ac:dyDescent="0.25">
      <c r="A18" s="12" t="s">
        <v>2</v>
      </c>
      <c r="B18" s="13" t="s">
        <v>3</v>
      </c>
      <c r="C18" s="13" t="s">
        <v>17</v>
      </c>
      <c r="D18" s="12" t="s">
        <v>5</v>
      </c>
      <c r="E18" s="13" t="s">
        <v>18</v>
      </c>
      <c r="F18" s="12" t="s">
        <v>7</v>
      </c>
      <c r="G18" s="13" t="s">
        <v>19</v>
      </c>
      <c r="H18" s="12" t="s">
        <v>8</v>
      </c>
    </row>
    <row r="19" spans="1:8" x14ac:dyDescent="0.25">
      <c r="A19" s="10">
        <f t="shared" ref="A19:A39" si="0">StartDate+B19</f>
        <v>2018</v>
      </c>
      <c r="B19">
        <v>0</v>
      </c>
      <c r="C19" s="11">
        <f>Energy</f>
        <v>62500</v>
      </c>
      <c r="D19" s="4">
        <f t="shared" ref="D19:D39" si="1">C19*Price/100</f>
        <v>13750</v>
      </c>
      <c r="E19" s="4">
        <f t="shared" ref="E19:E39" si="2">-Maintenance</f>
        <v>-500</v>
      </c>
      <c r="F19" s="4">
        <f t="shared" ref="F19:F39" si="3">IF(B19&lt;=Debt_Term,Debt_Service,0)</f>
        <v>-12950.457496545667</v>
      </c>
      <c r="G19" s="7">
        <f>SUM(D19:F19)-Capital</f>
        <v>-23700.457496545667</v>
      </c>
      <c r="H19" s="7">
        <f>G19</f>
        <v>-23700.457496545667</v>
      </c>
    </row>
    <row r="20" spans="1:8" x14ac:dyDescent="0.25">
      <c r="A20" s="10">
        <f t="shared" si="0"/>
        <v>2019</v>
      </c>
      <c r="B20">
        <v>1</v>
      </c>
      <c r="C20" s="11">
        <f t="shared" ref="C20:C39" si="4">C19*(1-Degradation)</f>
        <v>62187.5</v>
      </c>
      <c r="D20" s="4">
        <f t="shared" si="1"/>
        <v>13681.25</v>
      </c>
      <c r="E20" s="4">
        <f t="shared" si="2"/>
        <v>-500</v>
      </c>
      <c r="F20" s="4">
        <f t="shared" si="3"/>
        <v>-12950.457496545667</v>
      </c>
      <c r="G20" s="7">
        <f t="shared" ref="G20:G39" si="5">SUM(D20:F20)</f>
        <v>230.7925034543332</v>
      </c>
      <c r="H20" s="7">
        <f>H19+G20</f>
        <v>-23469.664993091334</v>
      </c>
    </row>
    <row r="21" spans="1:8" x14ac:dyDescent="0.25">
      <c r="A21" s="10">
        <f t="shared" si="0"/>
        <v>2020</v>
      </c>
      <c r="B21">
        <v>2</v>
      </c>
      <c r="C21" s="11">
        <f t="shared" si="4"/>
        <v>61876.5625</v>
      </c>
      <c r="D21" s="4">
        <f t="shared" si="1"/>
        <v>13612.84375</v>
      </c>
      <c r="E21" s="4">
        <f t="shared" si="2"/>
        <v>-500</v>
      </c>
      <c r="F21" s="4">
        <f t="shared" si="3"/>
        <v>-12950.457496545667</v>
      </c>
      <c r="G21" s="7">
        <f t="shared" si="5"/>
        <v>162.3862534543332</v>
      </c>
      <c r="H21" s="7">
        <f t="shared" ref="H21:H39" si="6">H20+G21</f>
        <v>-23307.278739637</v>
      </c>
    </row>
    <row r="22" spans="1:8" x14ac:dyDescent="0.25">
      <c r="A22" s="10">
        <f t="shared" si="0"/>
        <v>2021</v>
      </c>
      <c r="B22" s="1">
        <v>3</v>
      </c>
      <c r="C22" s="11">
        <f t="shared" si="4"/>
        <v>61567.1796875</v>
      </c>
      <c r="D22" s="4">
        <f t="shared" si="1"/>
        <v>13544.77953125</v>
      </c>
      <c r="E22" s="4">
        <f t="shared" si="2"/>
        <v>-500</v>
      </c>
      <c r="F22" s="4">
        <f t="shared" si="3"/>
        <v>-12950.457496545667</v>
      </c>
      <c r="G22" s="7">
        <f t="shared" si="5"/>
        <v>94.322034704333419</v>
      </c>
      <c r="H22" s="7">
        <f t="shared" si="6"/>
        <v>-23212.956704932665</v>
      </c>
    </row>
    <row r="23" spans="1:8" x14ac:dyDescent="0.25">
      <c r="A23" s="10">
        <f t="shared" si="0"/>
        <v>2022</v>
      </c>
      <c r="B23" s="1">
        <v>4</v>
      </c>
      <c r="C23" s="11">
        <f t="shared" si="4"/>
        <v>61259.343789062499</v>
      </c>
      <c r="D23" s="4">
        <f t="shared" si="1"/>
        <v>13477.055633593749</v>
      </c>
      <c r="E23" s="4">
        <f t="shared" si="2"/>
        <v>-500</v>
      </c>
      <c r="F23" s="4">
        <f t="shared" si="3"/>
        <v>-12950.457496545667</v>
      </c>
      <c r="G23" s="7">
        <f t="shared" si="5"/>
        <v>26.598137048082208</v>
      </c>
      <c r="H23" s="7">
        <f t="shared" si="6"/>
        <v>-23186.358567884585</v>
      </c>
    </row>
    <row r="24" spans="1:8" x14ac:dyDescent="0.25">
      <c r="A24" s="10">
        <f t="shared" si="0"/>
        <v>2023</v>
      </c>
      <c r="B24" s="1">
        <v>5</v>
      </c>
      <c r="C24" s="11">
        <f t="shared" si="4"/>
        <v>60953.047070117187</v>
      </c>
      <c r="D24" s="4">
        <f t="shared" si="1"/>
        <v>13409.670355425782</v>
      </c>
      <c r="E24" s="4">
        <f t="shared" si="2"/>
        <v>-500</v>
      </c>
      <c r="F24" s="4">
        <f t="shared" si="3"/>
        <v>-12950.457496545667</v>
      </c>
      <c r="G24" s="7">
        <f t="shared" si="5"/>
        <v>-40.787141119884836</v>
      </c>
      <c r="H24" s="7">
        <f t="shared" si="6"/>
        <v>-23227.145709004471</v>
      </c>
    </row>
    <row r="25" spans="1:8" x14ac:dyDescent="0.25">
      <c r="A25" s="10">
        <f t="shared" si="0"/>
        <v>2024</v>
      </c>
      <c r="B25" s="1">
        <v>6</v>
      </c>
      <c r="C25" s="11">
        <f t="shared" si="4"/>
        <v>60648.281834766603</v>
      </c>
      <c r="D25" s="4">
        <f t="shared" si="1"/>
        <v>13342.622003648654</v>
      </c>
      <c r="E25" s="4">
        <f t="shared" si="2"/>
        <v>-500</v>
      </c>
      <c r="F25" s="4">
        <f t="shared" si="3"/>
        <v>-12950.457496545667</v>
      </c>
      <c r="G25" s="7">
        <f t="shared" si="5"/>
        <v>-107.83549289701295</v>
      </c>
      <c r="H25" s="7">
        <f t="shared" si="6"/>
        <v>-23334.981201901486</v>
      </c>
    </row>
    <row r="26" spans="1:8" x14ac:dyDescent="0.25">
      <c r="A26" s="10">
        <f t="shared" si="0"/>
        <v>2025</v>
      </c>
      <c r="B26" s="1">
        <v>7</v>
      </c>
      <c r="C26" s="11">
        <f t="shared" si="4"/>
        <v>60345.040425592771</v>
      </c>
      <c r="D26" s="4">
        <f t="shared" si="1"/>
        <v>13275.908893630409</v>
      </c>
      <c r="E26" s="4">
        <f t="shared" si="2"/>
        <v>-500</v>
      </c>
      <c r="F26" s="4">
        <f t="shared" si="3"/>
        <v>-12950.457496545667</v>
      </c>
      <c r="G26" s="7">
        <f t="shared" si="5"/>
        <v>-174.54860291525802</v>
      </c>
      <c r="H26" s="7">
        <f t="shared" si="6"/>
        <v>-23509.529804816746</v>
      </c>
    </row>
    <row r="27" spans="1:8" x14ac:dyDescent="0.25">
      <c r="A27" s="10">
        <f t="shared" si="0"/>
        <v>2026</v>
      </c>
      <c r="B27" s="1">
        <v>8</v>
      </c>
      <c r="C27" s="11">
        <f t="shared" si="4"/>
        <v>60043.315223464808</v>
      </c>
      <c r="D27" s="4">
        <f t="shared" si="1"/>
        <v>13209.529349162258</v>
      </c>
      <c r="E27" s="4">
        <f t="shared" si="2"/>
        <v>-500</v>
      </c>
      <c r="F27" s="4">
        <f t="shared" si="3"/>
        <v>-12950.457496545667</v>
      </c>
      <c r="G27" s="7">
        <f t="shared" si="5"/>
        <v>-240.92814738340894</v>
      </c>
      <c r="H27" s="7">
        <f t="shared" si="6"/>
        <v>-23750.457952200155</v>
      </c>
    </row>
    <row r="28" spans="1:8" x14ac:dyDescent="0.25">
      <c r="A28" s="10">
        <f t="shared" si="0"/>
        <v>2027</v>
      </c>
      <c r="B28" s="1">
        <v>9</v>
      </c>
      <c r="C28" s="11">
        <f t="shared" si="4"/>
        <v>59743.098647347484</v>
      </c>
      <c r="D28" s="4">
        <f t="shared" si="1"/>
        <v>13143.481702416446</v>
      </c>
      <c r="E28" s="4">
        <f t="shared" si="2"/>
        <v>-500</v>
      </c>
      <c r="F28" s="4">
        <f t="shared" si="3"/>
        <v>-12950.457496545667</v>
      </c>
      <c r="G28" s="7">
        <f t="shared" si="5"/>
        <v>-306.97579412922096</v>
      </c>
      <c r="H28" s="7">
        <f t="shared" si="6"/>
        <v>-24057.433746329378</v>
      </c>
    </row>
    <row r="29" spans="1:8" x14ac:dyDescent="0.25">
      <c r="A29" s="10">
        <f t="shared" si="0"/>
        <v>2028</v>
      </c>
      <c r="B29" s="1">
        <v>10</v>
      </c>
      <c r="C29" s="11">
        <f t="shared" si="4"/>
        <v>59444.383154110743</v>
      </c>
      <c r="D29" s="4">
        <f t="shared" si="1"/>
        <v>13077.764293904364</v>
      </c>
      <c r="E29" s="4">
        <f t="shared" si="2"/>
        <v>-500</v>
      </c>
      <c r="F29" s="4">
        <f t="shared" si="3"/>
        <v>-12950.457496545667</v>
      </c>
      <c r="G29" s="7">
        <f t="shared" si="5"/>
        <v>-372.69320264130329</v>
      </c>
      <c r="H29" s="7">
        <f t="shared" si="6"/>
        <v>-24430.126948970683</v>
      </c>
    </row>
    <row r="30" spans="1:8" x14ac:dyDescent="0.25">
      <c r="A30" s="10">
        <f t="shared" si="0"/>
        <v>2029</v>
      </c>
      <c r="B30" s="1">
        <v>11</v>
      </c>
      <c r="C30" s="11">
        <f t="shared" si="4"/>
        <v>59147.161238340188</v>
      </c>
      <c r="D30" s="4">
        <f t="shared" si="1"/>
        <v>13012.37547243484</v>
      </c>
      <c r="E30" s="4">
        <f t="shared" si="2"/>
        <v>-500</v>
      </c>
      <c r="F30" s="4">
        <f t="shared" si="3"/>
        <v>0</v>
      </c>
      <c r="G30" s="7">
        <f t="shared" si="5"/>
        <v>12512.37547243484</v>
      </c>
      <c r="H30" s="7">
        <f t="shared" si="6"/>
        <v>-11917.751476535843</v>
      </c>
    </row>
    <row r="31" spans="1:8" x14ac:dyDescent="0.25">
      <c r="A31" s="10">
        <f t="shared" si="0"/>
        <v>2030</v>
      </c>
      <c r="B31" s="1">
        <v>12</v>
      </c>
      <c r="C31" s="11">
        <f t="shared" si="4"/>
        <v>58851.425432148484</v>
      </c>
      <c r="D31" s="4">
        <f t="shared" si="1"/>
        <v>12947.313595072666</v>
      </c>
      <c r="E31" s="4">
        <f t="shared" si="2"/>
        <v>-500</v>
      </c>
      <c r="F31" s="4">
        <f t="shared" si="3"/>
        <v>0</v>
      </c>
      <c r="G31" s="7">
        <f t="shared" si="5"/>
        <v>12447.313595072666</v>
      </c>
      <c r="H31" s="7">
        <f t="shared" si="6"/>
        <v>529.56211853682362</v>
      </c>
    </row>
    <row r="32" spans="1:8" x14ac:dyDescent="0.25">
      <c r="A32" s="10">
        <f t="shared" si="0"/>
        <v>2031</v>
      </c>
      <c r="B32" s="1">
        <v>13</v>
      </c>
      <c r="C32" s="11">
        <f t="shared" si="4"/>
        <v>58557.168304987739</v>
      </c>
      <c r="D32" s="4">
        <f t="shared" si="1"/>
        <v>12882.577027097303</v>
      </c>
      <c r="E32" s="4">
        <f t="shared" si="2"/>
        <v>-500</v>
      </c>
      <c r="F32" s="4">
        <f t="shared" si="3"/>
        <v>0</v>
      </c>
      <c r="G32" s="7">
        <f t="shared" si="5"/>
        <v>12382.577027097303</v>
      </c>
      <c r="H32" s="7">
        <f t="shared" si="6"/>
        <v>12912.139145634126</v>
      </c>
    </row>
    <row r="33" spans="1:8" x14ac:dyDescent="0.25">
      <c r="A33" s="10">
        <f t="shared" si="0"/>
        <v>2032</v>
      </c>
      <c r="B33" s="1">
        <v>14</v>
      </c>
      <c r="C33" s="11">
        <f t="shared" si="4"/>
        <v>58264.382463462804</v>
      </c>
      <c r="D33" s="4">
        <f t="shared" si="1"/>
        <v>12818.164141961815</v>
      </c>
      <c r="E33" s="4">
        <f t="shared" si="2"/>
        <v>-500</v>
      </c>
      <c r="F33" s="4">
        <f t="shared" si="3"/>
        <v>0</v>
      </c>
      <c r="G33" s="7">
        <f t="shared" si="5"/>
        <v>12318.164141961815</v>
      </c>
      <c r="H33" s="7">
        <f t="shared" si="6"/>
        <v>25230.30328759594</v>
      </c>
    </row>
    <row r="34" spans="1:8" x14ac:dyDescent="0.25">
      <c r="A34" s="10">
        <f t="shared" si="0"/>
        <v>2033</v>
      </c>
      <c r="B34" s="1">
        <v>15</v>
      </c>
      <c r="C34" s="11">
        <f t="shared" si="4"/>
        <v>57973.060551145492</v>
      </c>
      <c r="D34" s="4">
        <f t="shared" si="1"/>
        <v>12754.073321252008</v>
      </c>
      <c r="E34" s="4">
        <f t="shared" si="2"/>
        <v>-500</v>
      </c>
      <c r="F34" s="4">
        <f t="shared" si="3"/>
        <v>0</v>
      </c>
      <c r="G34" s="7">
        <f t="shared" si="5"/>
        <v>12254.073321252008</v>
      </c>
      <c r="H34" s="7">
        <f t="shared" si="6"/>
        <v>37484.376608847946</v>
      </c>
    </row>
    <row r="35" spans="1:8" x14ac:dyDescent="0.25">
      <c r="A35" s="10">
        <f t="shared" si="0"/>
        <v>2034</v>
      </c>
      <c r="B35" s="1">
        <v>16</v>
      </c>
      <c r="C35" s="11">
        <f t="shared" si="4"/>
        <v>57683.195248389762</v>
      </c>
      <c r="D35" s="4">
        <f t="shared" si="1"/>
        <v>12690.302954645747</v>
      </c>
      <c r="E35" s="4">
        <f t="shared" si="2"/>
        <v>-500</v>
      </c>
      <c r="F35" s="4">
        <f t="shared" si="3"/>
        <v>0</v>
      </c>
      <c r="G35" s="7">
        <f t="shared" si="5"/>
        <v>12190.302954645747</v>
      </c>
      <c r="H35" s="7">
        <f t="shared" si="6"/>
        <v>49674.679563493693</v>
      </c>
    </row>
    <row r="36" spans="1:8" x14ac:dyDescent="0.25">
      <c r="A36" s="10">
        <f t="shared" si="0"/>
        <v>2035</v>
      </c>
      <c r="B36" s="1">
        <v>17</v>
      </c>
      <c r="C36" s="11">
        <f t="shared" si="4"/>
        <v>57394.779272147811</v>
      </c>
      <c r="D36" s="4">
        <f t="shared" si="1"/>
        <v>12626.851439872518</v>
      </c>
      <c r="E36" s="4">
        <f t="shared" si="2"/>
        <v>-500</v>
      </c>
      <c r="F36" s="4">
        <f t="shared" si="3"/>
        <v>0</v>
      </c>
      <c r="G36" s="7">
        <f t="shared" si="5"/>
        <v>12126.851439872518</v>
      </c>
      <c r="H36" s="7">
        <f t="shared" si="6"/>
        <v>61801.53100336621</v>
      </c>
    </row>
    <row r="37" spans="1:8" x14ac:dyDescent="0.25">
      <c r="A37" s="10">
        <f t="shared" si="0"/>
        <v>2036</v>
      </c>
      <c r="B37" s="1">
        <v>18</v>
      </c>
      <c r="C37" s="11">
        <f t="shared" si="4"/>
        <v>57107.805375787073</v>
      </c>
      <c r="D37" s="4">
        <f t="shared" si="1"/>
        <v>12563.717182673156</v>
      </c>
      <c r="E37" s="4">
        <f t="shared" si="2"/>
        <v>-500</v>
      </c>
      <c r="F37" s="4">
        <f t="shared" si="3"/>
        <v>0</v>
      </c>
      <c r="G37" s="7">
        <f t="shared" si="5"/>
        <v>12063.717182673156</v>
      </c>
      <c r="H37" s="7">
        <f t="shared" si="6"/>
        <v>73865.24818603936</v>
      </c>
    </row>
    <row r="38" spans="1:8" x14ac:dyDescent="0.25">
      <c r="A38" s="10">
        <f t="shared" si="0"/>
        <v>2037</v>
      </c>
      <c r="B38" s="1">
        <v>19</v>
      </c>
      <c r="C38" s="11">
        <f t="shared" si="4"/>
        <v>56822.266348908139</v>
      </c>
      <c r="D38" s="4">
        <f t="shared" si="1"/>
        <v>12500.898596759791</v>
      </c>
      <c r="E38" s="4">
        <f t="shared" si="2"/>
        <v>-500</v>
      </c>
      <c r="F38" s="4">
        <f t="shared" si="3"/>
        <v>0</v>
      </c>
      <c r="G38" s="7">
        <f t="shared" si="5"/>
        <v>12000.898596759791</v>
      </c>
      <c r="H38" s="7">
        <f t="shared" si="6"/>
        <v>85866.146782799158</v>
      </c>
    </row>
    <row r="39" spans="1:8" x14ac:dyDescent="0.25">
      <c r="A39" s="10">
        <f t="shared" si="0"/>
        <v>2038</v>
      </c>
      <c r="B39" s="1">
        <v>20</v>
      </c>
      <c r="C39" s="11">
        <f t="shared" si="4"/>
        <v>56538.155017163597</v>
      </c>
      <c r="D39" s="4">
        <f t="shared" si="1"/>
        <v>12438.394103775991</v>
      </c>
      <c r="E39" s="4">
        <f t="shared" si="2"/>
        <v>-500</v>
      </c>
      <c r="F39" s="4">
        <f t="shared" si="3"/>
        <v>0</v>
      </c>
      <c r="G39" s="7">
        <f t="shared" si="5"/>
        <v>11938.394103775991</v>
      </c>
      <c r="H39" s="7">
        <f t="shared" si="6"/>
        <v>97804.540886575152</v>
      </c>
    </row>
    <row r="40" spans="1:8" x14ac:dyDescent="0.25">
      <c r="A40" s="1"/>
      <c r="B40" s="1"/>
    </row>
    <row r="41" spans="1:8" x14ac:dyDescent="0.25">
      <c r="A41" s="1"/>
      <c r="B41" s="1"/>
    </row>
    <row r="42" spans="1:8" x14ac:dyDescent="0.25">
      <c r="A42" s="1"/>
      <c r="B42" s="1"/>
    </row>
  </sheetData>
  <mergeCells count="5">
    <mergeCell ref="E7:F7"/>
    <mergeCell ref="K7:L7"/>
    <mergeCell ref="M7:N7"/>
    <mergeCell ref="A1:H1"/>
    <mergeCell ref="A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 Solar Bid Price </vt:lpstr>
      <vt:lpstr>Capacity</vt:lpstr>
      <vt:lpstr>Capital</vt:lpstr>
      <vt:lpstr>Cost</vt:lpstr>
      <vt:lpstr>Debt</vt:lpstr>
      <vt:lpstr>Debt_Interest</vt:lpstr>
      <vt:lpstr>Debt_Service</vt:lpstr>
      <vt:lpstr>Debt_Term</vt:lpstr>
      <vt:lpstr>Degradation</vt:lpstr>
      <vt:lpstr>Energy</vt:lpstr>
      <vt:lpstr>Grants</vt:lpstr>
      <vt:lpstr>Inflation</vt:lpstr>
      <vt:lpstr>Maintenance</vt:lpstr>
      <vt:lpstr>Price</vt:lpstr>
      <vt:lpstr>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NSCC</dc:creator>
  <cp:lastModifiedBy>Administrator</cp:lastModifiedBy>
  <dcterms:created xsi:type="dcterms:W3CDTF">2014-12-09T13:34:18Z</dcterms:created>
  <dcterms:modified xsi:type="dcterms:W3CDTF">2017-09-05T17:40:19Z</dcterms:modified>
</cp:coreProperties>
</file>